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Marketing\Internetauftritt\"/>
    </mc:Choice>
  </mc:AlternateContent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Z_08E39D05_ED1C_47BF_AE29_80E28250CF8A_.wvu.Cols" localSheetId="0" hidden="1">Info!$P:$XFD</definedName>
    <definedName name="Z_08E39D05_ED1C_47BF_AE29_80E28250CF8A_.wvu.Cols" localSheetId="1" hidden="1">Netzbetreiber!$F:$XFD</definedName>
    <definedName name="Z_08E39D05_ED1C_47BF_AE29_80E28250CF8A_.wvu.Cols" localSheetId="6" hidden="1">'SLP-Feiertage'!$D:$D,'SLP-Feiertage'!$AF:$XFD</definedName>
    <definedName name="Z_08E39D05_ED1C_47BF_AE29_80E28250CF8A_.wvu.Cols" localSheetId="5" hidden="1">'SLP-Profile'!$G:$G,'SLP-Profile'!$AA:$XFD</definedName>
    <definedName name="Z_08E39D05_ED1C_47BF_AE29_80E28250CF8A_.wvu.Cols" localSheetId="3" hidden="1">'SLP-Temp-Gebiet #01'!$Q:$XFD</definedName>
    <definedName name="Z_08E39D05_ED1C_47BF_AE29_80E28250CF8A_.wvu.Cols" localSheetId="4" hidden="1">'SLP-Temp-Gebiet #02'!$Q:$XFD</definedName>
    <definedName name="Z_08E39D05_ED1C_47BF_AE29_80E28250CF8A_.wvu.Cols" localSheetId="2" hidden="1">'SLP-Verfahren'!$F:$XFD</definedName>
    <definedName name="Z_08E39D05_ED1C_47BF_AE29_80E28250CF8A_.wvu.FilterData" localSheetId="7" hidden="1">'BDEW-Standard'!$A$2:$M$158</definedName>
    <definedName name="Z_08E39D05_ED1C_47BF_AE29_80E28250CF8A_.wvu.PrintArea" localSheetId="8" hidden="1">'Wochentag F(WT)'!$A$1:$P$22</definedName>
    <definedName name="Z_08E39D05_ED1C_47BF_AE29_80E28250CF8A_.wvu.Rows" localSheetId="0" hidden="1">Info!$38:$1048576,Info!$33:$37</definedName>
    <definedName name="Z_08E39D05_ED1C_47BF_AE29_80E28250CF8A_.wvu.Rows" localSheetId="1" hidden="1">Netzbetreiber!$51:$1048576</definedName>
    <definedName name="Z_08E39D05_ED1C_47BF_AE29_80E28250CF8A_.wvu.Rows" localSheetId="6" hidden="1">'SLP-Feiertage'!$36:$1048576</definedName>
    <definedName name="Z_08E39D05_ED1C_47BF_AE29_80E28250CF8A_.wvu.Rows" localSheetId="5" hidden="1">'SLP-Profile'!$60:$1048576</definedName>
    <definedName name="Z_08E39D05_ED1C_47BF_AE29_80E28250CF8A_.wvu.Rows" localSheetId="3" hidden="1">'SLP-Temp-Gebiet #01'!$79:$1048576,'SLP-Temp-Gebiet #01'!$74:$77</definedName>
    <definedName name="Z_08E39D05_ED1C_47BF_AE29_80E28250CF8A_.wvu.Rows" localSheetId="4" hidden="1">'SLP-Temp-Gebiet #02'!$79:$1048576,'SLP-Temp-Gebiet #02'!$74:$77</definedName>
  </definedNames>
  <calcPr calcId="152511"/>
  <customWorkbookViews>
    <customWorkbookView name="Becker, Stefanie - Persönliche Ansicht" guid="{08E39D05-ED1C-47BF-AE29-80E28250CF8A}" mergeInterval="0" personalView="1" maximized="1" windowWidth="1920" windowHeight="855" tabRatio="789" activeSheetId="1"/>
  </customWorkbookViews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M63" i="18" l="1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M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F21" i="18"/>
  <c r="L21" i="18"/>
  <c r="J21" i="18"/>
  <c r="E21" i="18" s="1"/>
  <c r="G21" i="18"/>
  <c r="I21" i="18"/>
  <c r="D56" i="18"/>
  <c r="J55" i="18" s="1"/>
  <c r="E31" i="18"/>
  <c r="D66" i="18"/>
  <c r="K65" i="18" s="1"/>
  <c r="L65" i="18"/>
  <c r="M65" i="18"/>
  <c r="K55" i="18"/>
  <c r="H55" i="18"/>
  <c r="I55" i="18"/>
  <c r="F69" i="17"/>
  <c r="G69" i="17"/>
  <c r="H69" i="17"/>
  <c r="I69" i="17"/>
  <c r="J69" i="17"/>
  <c r="K69" i="17"/>
  <c r="L69" i="17"/>
  <c r="M69" i="17"/>
  <c r="N69" i="17"/>
  <c r="E69" i="17"/>
  <c r="N55" i="18" l="1"/>
  <c r="F55" i="18"/>
  <c r="L55" i="18"/>
  <c r="E55" i="18" s="1"/>
  <c r="M55" i="18"/>
  <c r="G5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E65" i="18" l="1"/>
  <c r="X12" i="7"/>
  <c r="X21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3" i="7" l="1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J23" i="7"/>
  <c r="P22" i="7"/>
  <c r="L22" i="7"/>
  <c r="N21" i="7"/>
  <c r="P20" i="7"/>
  <c r="H20" i="7"/>
  <c r="J19" i="7"/>
  <c r="L18" i="7"/>
  <c r="N17" i="7"/>
  <c r="P16" i="7"/>
  <c r="H16" i="7"/>
  <c r="P14" i="7"/>
  <c r="H14" i="7"/>
  <c r="J13" i="7"/>
  <c r="L12" i="7"/>
  <c r="M23" i="7"/>
  <c r="O22" i="7"/>
  <c r="F22" i="7"/>
  <c r="I21" i="7"/>
  <c r="K20" i="7"/>
  <c r="M19" i="7"/>
  <c r="O18" i="7"/>
  <c r="F18" i="7"/>
  <c r="I17" i="7"/>
  <c r="F16" i="7"/>
  <c r="I15" i="7"/>
  <c r="K14" i="7"/>
  <c r="M13" i="7"/>
  <c r="O12" i="7"/>
  <c r="F12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N23" i="7"/>
  <c r="H22" i="7"/>
  <c r="J21" i="7"/>
  <c r="L20" i="7"/>
  <c r="N19" i="7"/>
  <c r="P18" i="7"/>
  <c r="H18" i="7"/>
  <c r="J17" i="7"/>
  <c r="L16" i="7"/>
  <c r="N15" i="7"/>
  <c r="J15" i="7"/>
  <c r="L14" i="7"/>
  <c r="N13" i="7"/>
  <c r="P12" i="7"/>
  <c r="H12" i="7"/>
  <c r="I23" i="7"/>
  <c r="K22" i="7"/>
  <c r="M21" i="7"/>
  <c r="O20" i="7"/>
  <c r="F20" i="7"/>
  <c r="I19" i="7"/>
  <c r="K18" i="7"/>
  <c r="M17" i="7"/>
  <c r="O16" i="7"/>
  <c r="K16" i="7"/>
  <c r="M15" i="7"/>
  <c r="O14" i="7"/>
  <c r="F14" i="7"/>
  <c r="I13" i="7"/>
  <c r="K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<sst xmlns="http://schemas.openxmlformats.org/spreadsheetml/2006/main" count="1372" uniqueCount="677">
  <si>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</si>
  <si>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</si>
  <si>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</si>
  <si>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</si>
  <si>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</si>
  <si>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</si>
  <si>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</si>
  <si>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</si>
  <si>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</si>
  <si>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</si>
  <si>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</si>
  <si>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</si>
  <si>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</si>
  <si>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</si>
  <si>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</si>
  <si>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</si>
  <si>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</si>
  <si>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</si>
  <si>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</si>
  <si>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</si>
  <si>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</si>
  <si>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</si>
  <si>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</si>
  <si>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</si>
  <si>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</si>
  <si>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</si>
  <si>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</si>
  <si>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</si>
  <si>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</si>
  <si>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</si>
  <si>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</si>
  <si>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</si>
  <si>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</si>
  <si>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</si>
  <si>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</si>
  <si>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</si>
  <si>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</si>
  <si>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</si>
  <si>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</si>
  <si>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</si>
  <si>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</si>
  <si>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</si>
  <si>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</si>
  <si>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</si>
  <si>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</si>
  <si>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</si>
  <si>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</si>
  <si>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</si>
  <si>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</si>
  <si>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</si>
  <si>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</si>
  <si>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</si>
  <si>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</si>
  <si>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</si>
  <si>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</si>
  <si>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</si>
  <si>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</si>
  <si>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</si>
  <si>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</si>
  <si>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</si>
  <si>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</si>
  <si>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</si>
  <si>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</si>
  <si>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</si>
  <si>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</si>
  <si>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</si>
  <si>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</si>
  <si>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</si>
  <si>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</si>
  <si>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</si>
  <si>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</si>
  <si>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</si>
  <si>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</si>
  <si>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</si>
  <si>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</si>
  <si>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</si>
  <si>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</si>
  <si>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</si>
  <si>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</si>
  <si>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</si>
  <si>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</si>
  <si>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</si>
  <si>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</si>
  <si>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</si>
  <si>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</si>
  <si>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</si>
  <si>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</si>
  <si>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</si>
  <si>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</si>
  <si>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</si>
  <si>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</si>
  <si>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</si>
  <si>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</si>
  <si>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</si>
  <si>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</si>
  <si>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</si>
  <si>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</si>
  <si>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</si>
  <si>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</si>
  <si>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</si>
  <si>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</si>
  <si>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</si>
  <si>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</si>
  <si>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</si>
  <si>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</si>
  <si>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</si>
  <si>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</si>
  <si>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</si>
  <si>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</si>
  <si>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</si>
  <si>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</si>
  <si>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</si>
  <si>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</si>
  <si>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</si>
  <si>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</si>
  <si>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</si>
  <si>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</si>
  <si>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</si>
  <si>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</si>
  <si>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</si>
  <si>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</si>
  <si>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</si>
  <si>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</si>
  <si>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</si>
  <si>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</si>
  <si>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</si>
  <si>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</si>
  <si>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</si>
  <si>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</si>
  <si>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</si>
  <si>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</si>
  <si>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</si>
  <si>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</si>
  <si>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</si>
  <si>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</si>
  <si>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</si>
  <si>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</si>
  <si>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</si>
  <si>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</si>
  <si>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</si>
  <si>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</si>
  <si>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</si>
  <si>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</si>
  <si>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</si>
  <si>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</si>
  <si>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</si>
  <si>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</si>
  <si>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</si>
  <si>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</si>
  <si>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</si>
  <si>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</si>
  <si>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</si>
  <si>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</si>
  <si>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</si>
  <si>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</si>
  <si>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</si>
  <si>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</si>
  <si>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</si>
  <si>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</si>
  <si>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</si>
  <si>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</si>
  <si>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</si>
  <si>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</si>
  <si>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</si>
  <si>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</si>
  <si>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</si>
  <si>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</si>
  <si>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</si>
  <si>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</si>
  <si>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</si>
  <si>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</si>
  <si>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</si>
  <si>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</si>
  <si>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</si>
  <si>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</si>
  <si>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</si>
  <si>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</si>
  <si>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</si>
  <si>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</si>
  <si>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</si>
  <si>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</si>
  <si>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</si>
  <si>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</si>
  <si>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</si>
  <si>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</si>
  <si>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</si>
  <si>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</si>
  <si>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</si>
  <si>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</si>
  <si>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</si>
  <si>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</si>
  <si>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</si>
  <si>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</si>
  <si>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</si>
  <si>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</si>
  <si>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</si>
  <si>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</si>
  <si>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</si>
  <si>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</si>
  <si>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</si>
  <si>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</si>
  <si>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</si>
  <si>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</si>
  <si>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</si>
  <si>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</si>
  <si>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</si>
  <si>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</si>
  <si>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</si>
  <si>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</si>
  <si>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</si>
  <si>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</si>
  <si>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</si>
  <si>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</si>
  <si>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</si>
  <si>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</si>
  <si>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</si>
  <si>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</si>
  <si>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</si>
  <si>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</si>
  <si>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</si>
  <si>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</si>
  <si>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</si>
  <si>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</si>
  <si>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</si>
  <si>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</si>
  <si>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</si>
  <si>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</si>
  <si>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</si>
  <si>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</si>
  <si>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</si>
  <si>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</si>
  <si>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</si>
  <si>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</si>
  <si>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</si>
  <si>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</si>
  <si>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</si>
  <si>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</si>
  <si>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</si>
  <si>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</si>
  <si>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</si>
  <si>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</si>
  <si>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</si>
  <si>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</si>
  <si>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</si>
  <si>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</si>
  <si>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</si>
  <si>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</si>
  <si>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</si>
  <si>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</si>
  <si>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</si>
  <si>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</si>
  <si>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</si>
  <si>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</si>
  <si>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</si>
  <si>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</si>
  <si>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</si>
  <si>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</si>
  <si>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</si>
  <si>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</si>
  <si>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</si>
  <si>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</si>
  <si>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</si>
  <si>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</si>
  <si>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</si>
  <si>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</si>
  <si>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</si>
  <si>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</si>
  <si>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</si>
  <si>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</si>
  <si>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</si>
  <si>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</si>
  <si>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</si>
  <si>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</si>
  <si>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</si>
  <si>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</si>
  <si>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</si>
  <si>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</si>
  <si>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</si>
  <si>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</si>
  <si>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</si>
  <si>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</si>
  <si>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</si>
  <si>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</si>
  <si>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</si>
  <si>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</si>
  <si>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</si>
  <si>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</si>
  <si>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</si>
  <si>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</si>
  <si>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</si>
  <si>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</si>
  <si>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</si>
  <si>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</si>
  <si>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</si>
  <si>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</si>
  <si>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</si>
  <si>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</si>
  <si>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</si>
  <si>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</si>
  <si>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</si>
  <si>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</si>
  <si>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</si>
  <si>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</si>
  <si>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</si>
  <si>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</si>
  <si>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</si>
  <si>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</si>
  <si>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</si>
  <si>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</si>
  <si>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</si>
  <si>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</si>
  <si>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</si>
  <si>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</si>
  <si>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</si>
  <si>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</si>
  <si>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</si>
  <si>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</si>
  <si>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</si>
  <si>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</si>
  <si>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</si>
  <si>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</si>
  <si>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</si>
  <si>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</si>
  <si>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</si>
  <si>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</si>
  <si>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</si>
  <si>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</si>
  <si>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</si>
  <si>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</si>
  <si>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</si>
  <si>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</si>
  <si>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</si>
  <si>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</si>
  <si>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</si>
  <si>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</si>
  <si>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</si>
  <si>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</si>
  <si>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</si>
  <si>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</si>
  <si>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</si>
  <si>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</si>
  <si>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</si>
  <si>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</si>
  <si>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</si>
  <si>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</si>
  <si>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</si>
  <si>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</si>
  <si>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</si>
  <si>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</si>
  <si>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</si>
  <si>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</si>
  <si>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</si>
  <si>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</si>
  <si>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</si>
  <si>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</si>
  <si>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</si>
  <si>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</si>
  <si>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</si>
  <si>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</si>
  <si>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</si>
  <si>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</si>
  <si>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</si>
  <si>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</si>
  <si>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</si>
  <si>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</si>
  <si>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</si>
  <si>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</si>
  <si>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</si>
  <si>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</si>
  <si>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</si>
  <si>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</si>
  <si>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</si>
  <si>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</si>
  <si>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</si>
  <si>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</si>
  <si>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</si>
  <si>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</si>
  <si>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</si>
  <si>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</si>
  <si>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</si>
  <si>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</si>
  <si>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</si>
  <si>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</si>
  <si>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</si>
  <si>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</si>
  <si>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</si>
  <si>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</si>
  <si>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</si>
  <si>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</si>
  <si>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</si>
  <si>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</si>
  <si>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</si>
  <si>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</si>
  <si>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</si>
  <si>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</si>
  <si>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</si>
  <si>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</si>
  <si>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</si>
  <si>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</si>
  <si>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</si>
  <si>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</si>
  <si>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</si>
  <si>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</si>
  <si>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</si>
  <si>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</si>
  <si>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</si>
  <si>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</si>
  <si>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</si>
  <si>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</si>
  <si>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</si>
  <si>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</si>
  <si>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</si>
  <si>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</si>
  <si>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</si>
  <si>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</si>
  <si>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</si>
  <si>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</si>
  <si>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</si>
  <si>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</si>
  <si>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</si>
  <si>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</si>
  <si>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</si>
  <si>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</si>
  <si>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</si>
  <si>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</si>
  <si>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</si>
  <si>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</si>
  <si>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</si>
  <si>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</si>
  <si>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</si>
  <si>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</si>
  <si>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</si>
  <si>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</si>
  <si>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</si>
  <si>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</si>
  <si>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</si>
  <si>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</si>
  <si>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</si>
  <si>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</si>
  <si>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</si>
  <si>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</si>
  <si>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</si>
  <si>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</si>
  <si>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</si>
  <si>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</si>
  <si>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</si>
  <si>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</si>
  <si>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</si>
  <si>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</si>
  <si>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</si>
  <si>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</si>
  <si>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</si>
  <si>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</si>
  <si>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</si>
  <si>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</si>
  <si>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</si>
  <si>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</si>
  <si>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</si>
  <si>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</si>
  <si>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</si>
  <si>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</si>
  <si>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</si>
  <si>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</si>
  <si>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</si>
  <si>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</si>
  <si>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</si>
  <si>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</si>
  <si>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</si>
  <si>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</si>
  <si>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</si>
  <si>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</si>
  <si>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</si>
  <si>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</si>
  <si>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</si>
  <si>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</si>
  <si>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</si>
  <si>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</si>
  <si>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</si>
  <si>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</si>
  <si>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</si>
  <si>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</si>
  <si>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</si>
  <si>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</si>
  <si>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</si>
  <si>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</si>
  <si>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</si>
  <si>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</si>
  <si>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</si>
  <si>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</si>
  <si>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</si>
  <si>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</si>
  <si>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</si>
  <si>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</si>
  <si>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</si>
  <si>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</si>
  <si>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</si>
  <si>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</si>
  <si>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</si>
  <si>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</si>
  <si>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</si>
  <si>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</si>
  <si>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</si>
  <si>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</si>
  <si>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</si>
  <si>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</si>
  <si>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</si>
  <si>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</si>
  <si>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</si>
  <si>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</si>
  <si>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</si>
  <si>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</si>
  <si>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</si>
  <si>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</si>
  <si>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</si>
  <si>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</si>
  <si>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</si>
  <si>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</si>
  <si>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</si>
  <si>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</si>
  <si>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</si>
  <si>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</si>
  <si>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</si>
  <si>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</si>
  <si>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</si>
  <si>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</si>
  <si>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</si>
  <si>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</si>
  <si>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</si>
  <si>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</si>
  <si>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</si>
  <si>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</si>
  <si>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</si>
  <si>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</si>
  <si>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</si>
  <si>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</si>
  <si>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</si>
  <si>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</si>
  <si>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</si>
  <si>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</si>
  <si>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</si>
  <si>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</si>
  <si>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</si>
  <si>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</si>
  <si>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</si>
  <si>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</si>
  <si>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</si>
  <si>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</si>
  <si>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</si>
  <si>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</si>
  <si>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</si>
  <si>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</si>
  <si>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</si>
  <si>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</si>
  <si>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</si>
  <si>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</si>
  <si>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</si>
  <si>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</si>
  <si>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</si>
  <si>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</si>
  <si>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</si>
  <si>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</si>
  <si>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</si>
  <si>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</si>
  <si>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</si>
  <si>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</si>
  <si>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</si>
  <si>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</si>
  <si>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</si>
  <si>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</si>
  <si>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</si>
  <si>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</si>
  <si>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</si>
  <si>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</si>
  <si>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</si>
  <si>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</si>
  <si>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</si>
  <si>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</si>
  <si>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</si>
  <si>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</si>
  <si>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</si>
  <si>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</si>
  <si>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</si>
  <si>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</si>
  <si>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</si>
  <si>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</si>
  <si>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</si>
  <si>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</si>
  <si>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</si>
  <si>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</si>
  <si>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</si>
  <si>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</si>
  <si>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</si>
  <si>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</si>
  <si>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</si>
  <si>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</si>
  <si>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</si>
  <si>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</si>
  <si>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</si>
  <si>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</si>
  <si>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</si>
  <si>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</si>
  <si>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</si>
  <si>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</si>
  <si>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</si>
  <si>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</si>
  <si>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</si>
  <si>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</si>
  <si>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</si>
  <si>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</si>
  <si>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</si>
  <si>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</si>
  <si>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</si>
  <si>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</si>
  <si>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</si>
  <si>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</si>
  <si>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</si>
  <si>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</si>
  <si>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</si>
  <si>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</si>
  <si>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</si>
  <si>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</si>
  <si>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</si>
  <si>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</si>
  <si>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</si>
  <si>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</si>
  <si>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</si>
  <si>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</si>
  <si>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</si>
  <si>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</si>
  <si>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</si>
  <si>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</si>
  <si>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</si>
  <si>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</si>
  <si>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</si>
  <si>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</si>
  <si>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</si>
  <si>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</si>
  <si>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</si>
  <si>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</si>
  <si>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</si>
  <si>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</si>
  <si>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</si>
  <si>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</si>
  <si>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</si>
  <si>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</si>
  <si>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</si>
  <si>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</si>
  <si>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</si>
  <si>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</si>
  <si>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</si>
  <si>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</si>
  <si>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</si>
  <si>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</si>
  <si>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</si>
  <si>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</si>
  <si>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</si>
  <si>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</si>
  <si>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Brilon Energie GmbH</t>
  </si>
  <si>
    <t>9870115300004</t>
  </si>
  <si>
    <t>Keffelker Str. 27</t>
  </si>
  <si>
    <t>Brilon</t>
  </si>
  <si>
    <t>Stefanie Becker</t>
  </si>
  <si>
    <t>s.becker@brilon.de</t>
  </si>
  <si>
    <t>02961 794-472</t>
  </si>
  <si>
    <t>Deutscher Wetterdienst</t>
  </si>
  <si>
    <t>NCHN007011530000</t>
  </si>
  <si>
    <t>N8623</t>
  </si>
  <si>
    <t>Brilon-Thülen</t>
  </si>
  <si>
    <t>DE_GHA03</t>
  </si>
  <si>
    <t>DE_GBD03</t>
  </si>
  <si>
    <t>DE_GBH03</t>
  </si>
  <si>
    <t>DE_GGA03</t>
  </si>
  <si>
    <t>DE_GHD03</t>
  </si>
  <si>
    <t>DE_GKO03</t>
  </si>
  <si>
    <t>DE_GMK03</t>
  </si>
  <si>
    <t>DE_GPD02</t>
  </si>
  <si>
    <t>DE_GWA03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</si>
</sst>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ax.mustermann@muster.de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customSheetViews>
    <customSheetView guid="{08E39D05-ED1C-47BF-AE29-80E28250CF8A}" scale="80" showGridLines="0" fitToPage="1" hiddenRows="1" hiddenColumns="1">
      <selection activeCell="C30" sqref="C30"/>
      <pageMargins left="0.7" right="0.7" top="0.78740157499999996" bottom="0.78740157499999996" header="0.3" footer="0.3"/>
      <pageSetup paperSize="9" scale="95" orientation="landscape" r:id="rId1"/>
    </customSheetView>
  </customSheetViews>
  <pageMargins left="0.7" right="0.7" top="0.78740157499999996" bottom="0.78740157499999996" header="0.3" footer="0.3"/>
  <pageSetup paperSize="9" scale="9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59929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Brilon</v>
      </c>
      <c r="E28" s="38"/>
      <c r="F28" s="11"/>
      <c r="G28" s="2"/>
    </row>
    <row r="29" spans="1:15">
      <c r="B29" s="15"/>
      <c r="C29" s="22" t="s">
        <v>395</v>
      </c>
      <c r="D29" s="45" t="s">
        <v>660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ustomSheetViews>
    <customSheetView guid="{08E39D05-ED1C-47BF-AE29-80E28250CF8A}" scale="80" showGridLines="0" fitToPage="1" hiddenRows="1" hiddenColumns="1">
      <selection activeCell="D17" sqref="D17"/>
      <pageMargins left="0.7" right="0.7" top="0.78740157499999996" bottom="0.78740157499999996" header="0.3" footer="0.3"/>
      <pageSetup paperSize="9" scale="80" orientation="portrait" r:id="rId1"/>
    </customSheetView>
  </customSheetViews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2" display="max.mustermann@muster.de"/>
  </hyperlinks>
  <pageMargins left="0.7" right="0.7" top="0.78740157499999996" bottom="0.78740157499999996" header="0.3" footer="0.3"/>
  <pageSetup paperSize="9" scale="8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E23" sqref="E2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Brilon Energie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Brilon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9870115300004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12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9" t="s">
        <v>666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>
        <f t="shared" ref="I47:V47" si="0">IF(I46&lt;=$D$46,I46,"")</f>
        <v>2</v>
      </c>
      <c r="J47" s="13">
        <f t="shared" si="0"/>
        <v>3</v>
      </c>
      <c r="K47" s="13">
        <f t="shared" si="0"/>
        <v>4</v>
      </c>
      <c r="L47" s="13">
        <f t="shared" si="0"/>
        <v>5</v>
      </c>
      <c r="M47" s="13">
        <f t="shared" si="0"/>
        <v>6</v>
      </c>
      <c r="N47" s="13">
        <f t="shared" si="0"/>
        <v>7</v>
      </c>
      <c r="O47" s="13">
        <f t="shared" si="0"/>
        <v>8</v>
      </c>
      <c r="P47" s="13">
        <f t="shared" si="0"/>
        <v>9</v>
      </c>
      <c r="Q47" s="13">
        <f t="shared" si="0"/>
        <v>10</v>
      </c>
      <c r="R47" s="13">
        <f t="shared" si="0"/>
        <v>11</v>
      </c>
      <c r="S47" s="13">
        <f t="shared" si="0"/>
        <v>12</v>
      </c>
      <c r="T47" s="13">
        <f t="shared" si="0"/>
        <v>13</v>
      </c>
      <c r="U47" s="13">
        <f t="shared" si="0"/>
        <v>14</v>
      </c>
      <c r="V47" s="13">
        <f t="shared" si="0"/>
        <v>15</v>
      </c>
    </row>
    <row r="48" spans="2:39" ht="18" customHeight="1">
      <c r="C48" s="22" t="s">
        <v>582</v>
      </c>
      <c r="D48" s="45" t="s">
        <v>667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ustomSheetViews>
    <customSheetView guid="{08E39D05-ED1C-47BF-AE29-80E28250CF8A}" scale="80" showGridLines="0" fitToPage="1" hiddenColumns="1" topLeftCell="A10">
      <selection activeCell="D48" sqref="D48"/>
      <pageMargins left="0.7" right="0.7" top="0.78740157499999996" bottom="0.78740157499999996" header="0.3" footer="0.3"/>
      <pageSetup paperSize="9" scale="90" orientation="portrait" r:id="rId1"/>
    </customSheetView>
  </customSheetViews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9" zoomScale="70" zoomScaleNormal="70" workbookViewId="0">
      <selection activeCell="F10" sqref="F10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Brilon Energie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Brilon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9870115300004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 t="str">
        <f>'SLP-Verfahren'!D46</f>
        <v>N8623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Brilon-Thülen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664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666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Brilon-Thülen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N8623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customSheetViews>
    <customSheetView guid="{08E39D05-ED1C-47BF-AE29-80E28250CF8A}" scale="70" showGridLines="0" fitToPage="1" hiddenRows="1" hiddenColumns="1" topLeftCell="A28">
      <selection activeCell="J24" sqref="J24"/>
      <pageMargins left="0.25" right="0.25" top="0.75" bottom="0.75" header="0.3" footer="0.3"/>
      <pageSetup paperSize="9" scale="43" orientation="landscape" r:id="rId1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2"/>
  <ignoredErrors>
    <ignoredError sqref="E66:N68 E36:N36 E26:N26 E56:N60 E22:F22 I22:N22 F52 F62 G24:N24 G70:N70 E32:N33 E69:N69 F25:N25 I34:N34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Brilon Energie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Brilon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9870115300004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 t="str">
        <f>'SLP-Verfahren'!D46</f>
        <v>N8623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customSheetViews>
    <customSheetView guid="{08E39D05-ED1C-47BF-AE29-80E28250CF8A}" scale="70" showGridLines="0" fitToPage="1" hiddenRows="1" hiddenColumns="1" state="hidden">
      <selection activeCell="J15" sqref="J15"/>
      <pageMargins left="0.25" right="0.25" top="0.75" bottom="0.75" header="0.3" footer="0.3"/>
      <pageSetup paperSize="9" scale="43" orientation="landscape" r:id="rId1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2"/>
  <ignoredErrors>
    <ignoredError sqref="F52 F62 E56:N60 E66:N70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B23" sqref="B2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Brilon Energie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Brilon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9870115300004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42644</v>
      </c>
      <c r="E8" s="129"/>
      <c r="F8" s="129"/>
      <c r="H8" s="127" t="s">
        <v>494</v>
      </c>
      <c r="J8" s="131">
        <f>COUNTA(D12:D100)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Brilon</v>
      </c>
      <c r="D12" s="62" t="s">
        <v>247</v>
      </c>
      <c r="E12" s="164" t="s">
        <v>21</v>
      </c>
      <c r="F12" s="296" t="str">
        <f>VLOOKUP($E12,'BDEW-Standard'!$B$3:$M$158,F$9,0)</f>
        <v>N13</v>
      </c>
      <c r="H12" s="273">
        <f>ROUND(VLOOKUP($E12,'BDEW-Standard'!$B$3:$M$158,H$9,0),7)</f>
        <v>3.0553842000000002</v>
      </c>
      <c r="I12" s="273">
        <f>ROUND(VLOOKUP($E12,'BDEW-Standard'!$B$3:$M$158,I$9,0),7)</f>
        <v>-37.183637400000002</v>
      </c>
      <c r="J12" s="273">
        <f>ROUND(VLOOKUP($E12,'BDEW-Standard'!$B$3:$M$158,J$9,0),7)</f>
        <v>5.6810824999999996</v>
      </c>
      <c r="K12" s="273">
        <f>ROUND(VLOOKUP($E12,'BDEW-Standard'!$B$3:$M$158,K$9,0),7)</f>
        <v>8.2196599999999995E-2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3" si="1">($H12/(1+($I12/($Q$9-$L12))^$J12)+$K12)+MAX($M12*$Q$9+$N12,$O12*$Q$9+$P12)</f>
        <v>0.99521022916399493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Brilon</v>
      </c>
      <c r="D13" s="62" t="s">
        <v>247</v>
      </c>
      <c r="E13" s="164" t="s">
        <v>29</v>
      </c>
      <c r="F13" s="296" t="str">
        <f>VLOOKUP($E13,'BDEW-Standard'!$B$3:$M$158,F$9,0)</f>
        <v>N23</v>
      </c>
      <c r="H13" s="273">
        <f>ROUND(VLOOKUP($E13,'BDEW-Standard'!$B$3:$M$158,H$9,0),7)</f>
        <v>2.3987552000000001</v>
      </c>
      <c r="I13" s="273">
        <f>ROUND(VLOOKUP($E13,'BDEW-Standard'!$B$3:$M$158,I$9,0),7)</f>
        <v>-34.723487800000001</v>
      </c>
      <c r="J13" s="273">
        <f>ROUND(VLOOKUP($E13,'BDEW-Standard'!$B$3:$M$158,J$9,0),7)</f>
        <v>5.7996445999999997</v>
      </c>
      <c r="K13" s="273">
        <f>ROUND(VLOOKUP($E13,'BDEW-Standard'!$B$3:$M$158,K$9,0),7)</f>
        <v>0.1016748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1.0221652961614969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3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Brilon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Brilon</v>
      </c>
      <c r="D15" s="62" t="s">
        <v>247</v>
      </c>
      <c r="E15" s="164" t="s">
        <v>669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Brilon</v>
      </c>
      <c r="D16" s="62" t="s">
        <v>247</v>
      </c>
      <c r="E16" s="164" t="s">
        <v>670</v>
      </c>
      <c r="F16" s="296" t="str">
        <f>VLOOKUP($E16,'BDEW-Standard'!$B$3:$M$158,F$9,0)</f>
        <v>BH3</v>
      </c>
      <c r="H16" s="273">
        <f>ROUND(VLOOKUP($E16,'BDEW-Standard'!$B$3:$M$158,H$9,0),7)</f>
        <v>2.0102471999999998</v>
      </c>
      <c r="I16" s="273">
        <f>ROUND(VLOOKUP($E16,'BDEW-Standard'!$B$3:$M$158,I$9,0),7)</f>
        <v>-35.253212400000002</v>
      </c>
      <c r="J16" s="273">
        <f>ROUND(VLOOKUP($E16,'BDEW-Standard'!$B$3:$M$158,J$9,0),7)</f>
        <v>6.1544406</v>
      </c>
      <c r="K16" s="273">
        <f>ROUND(VLOOKUP($E16,'BDEW-Standard'!$B$3:$M$158,K$9,0),7)</f>
        <v>0.32947409999999999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1.0436896084076008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2" customFormat="1">
      <c r="B17" s="143">
        <v>6</v>
      </c>
      <c r="C17" s="144" t="str">
        <f t="shared" si="0"/>
        <v>Brilon</v>
      </c>
      <c r="D17" s="62" t="s">
        <v>247</v>
      </c>
      <c r="E17" s="164" t="s">
        <v>671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Brilon</v>
      </c>
      <c r="D18" s="62" t="s">
        <v>247</v>
      </c>
      <c r="E18" s="164" t="s">
        <v>668</v>
      </c>
      <c r="F18" s="296" t="str">
        <f>VLOOKUP($E18,'BDEW-Standard'!$B$3:$M$158,F$9,0)</f>
        <v>HA3</v>
      </c>
      <c r="H18" s="273">
        <f>ROUND(VLOOKUP($E18,'BDEW-Standard'!$B$3:$M$158,H$9,0),7)</f>
        <v>3.5811213999999998</v>
      </c>
      <c r="I18" s="273">
        <f>ROUND(VLOOKUP($E18,'BDEW-Standard'!$B$3:$M$158,I$9,0),7)</f>
        <v>-36.965006500000001</v>
      </c>
      <c r="J18" s="273">
        <f>ROUND(VLOOKUP($E18,'BDEW-Standard'!$B$3:$M$158,J$9,0),7)</f>
        <v>7.2256947</v>
      </c>
      <c r="K18" s="273">
        <f>ROUND(VLOOKUP($E18,'BDEW-Standard'!$B$3:$M$158,K$9,0),7)</f>
        <v>4.4841600000000002E-2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0.97852945357176691</v>
      </c>
      <c r="R18" s="274">
        <f>ROUND(VLOOKUP(MID($E18,4,3),'Wochentag F(WT)'!$B$7:$J$22,R$9,0),4)</f>
        <v>1.0358000000000001</v>
      </c>
      <c r="S18" s="274">
        <f>ROUND(VLOOKUP(MID($E18,4,3),'Wochentag F(WT)'!$B$7:$J$22,S$9,0),4)</f>
        <v>1.0232000000000001</v>
      </c>
      <c r="T18" s="274">
        <f>ROUND(VLOOKUP(MID($E18,4,3),'Wochentag F(WT)'!$B$7:$J$22,T$9,0),4)</f>
        <v>1.0251999999999999</v>
      </c>
      <c r="U18" s="274">
        <f>ROUND(VLOOKUP(MID($E18,4,3),'Wochentag F(WT)'!$B$7:$J$22,U$9,0),4)</f>
        <v>1.0295000000000001</v>
      </c>
      <c r="V18" s="274">
        <f>ROUND(VLOOKUP(MID($E18,4,3),'Wochentag F(WT)'!$B$7:$J$22,V$9,0),4)</f>
        <v>1.0253000000000001</v>
      </c>
      <c r="W18" s="274">
        <f>ROUND(VLOOKUP(MID($E18,4,3),'Wochentag F(WT)'!$B$7:$J$22,W$9,0),4)</f>
        <v>0.96750000000000003</v>
      </c>
      <c r="X18" s="275">
        <f t="shared" si="2"/>
        <v>0.89350000000000041</v>
      </c>
      <c r="Y18" s="292"/>
      <c r="Z18" s="210"/>
    </row>
    <row r="19" spans="2:26" s="142" customFormat="1">
      <c r="B19" s="143">
        <v>8</v>
      </c>
      <c r="C19" s="144" t="str">
        <f t="shared" si="0"/>
        <v>Brilon</v>
      </c>
      <c r="D19" s="62" t="s">
        <v>247</v>
      </c>
      <c r="E19" s="164" t="s">
        <v>672</v>
      </c>
      <c r="F19" s="296" t="str">
        <f>VLOOKUP($E19,'BDEW-Standard'!$B$3:$M$158,F$9,0)</f>
        <v>HD3</v>
      </c>
      <c r="H19" s="273">
        <f>ROUND(VLOOKUP($E19,'BDEW-Standard'!$B$3:$M$158,H$9,0),7)</f>
        <v>2.5792510000000002</v>
      </c>
      <c r="I19" s="273">
        <f>ROUND(VLOOKUP($E19,'BDEW-Standard'!$B$3:$M$158,I$9,0),7)</f>
        <v>-35.681614400000001</v>
      </c>
      <c r="J19" s="273">
        <f>ROUND(VLOOKUP($E19,'BDEW-Standard'!$B$3:$M$158,J$9,0),7)</f>
        <v>6.6857975999999999</v>
      </c>
      <c r="K19" s="273">
        <f>ROUND(VLOOKUP($E19,'BDEW-Standard'!$B$3:$M$158,K$9,0),7)</f>
        <v>0.19955410000000001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1.0393994293439688</v>
      </c>
      <c r="R19" s="274">
        <f>ROUND(VLOOKUP(MID($E19,4,3),'Wochentag F(WT)'!$B$7:$J$22,R$9,0),4)</f>
        <v>1.03</v>
      </c>
      <c r="S19" s="274">
        <f>ROUND(VLOOKUP(MID($E19,4,3),'Wochentag F(WT)'!$B$7:$J$22,S$9,0),4)</f>
        <v>1.03</v>
      </c>
      <c r="T19" s="274">
        <f>ROUND(VLOOKUP(MID($E19,4,3),'Wochentag F(WT)'!$B$7:$J$22,T$9,0),4)</f>
        <v>1.02</v>
      </c>
      <c r="U19" s="274">
        <f>ROUND(VLOOKUP(MID($E19,4,3),'Wochentag F(WT)'!$B$7:$J$22,U$9,0),4)</f>
        <v>1.03</v>
      </c>
      <c r="V19" s="274">
        <f>ROUND(VLOOKUP(MID($E19,4,3),'Wochentag F(WT)'!$B$7:$J$22,V$9,0),4)</f>
        <v>1.01</v>
      </c>
      <c r="W19" s="274">
        <f>ROUND(VLOOKUP(MID($E19,4,3),'Wochentag F(WT)'!$B$7:$J$22,W$9,0),4)</f>
        <v>0.93</v>
      </c>
      <c r="X19" s="275">
        <f t="shared" si="2"/>
        <v>0.95000000000000018</v>
      </c>
      <c r="Y19" s="292"/>
      <c r="Z19" s="210"/>
    </row>
    <row r="20" spans="2:26" s="142" customFormat="1">
      <c r="B20" s="143">
        <v>9</v>
      </c>
      <c r="C20" s="144" t="str">
        <f t="shared" si="0"/>
        <v>Brilon</v>
      </c>
      <c r="D20" s="62" t="s">
        <v>247</v>
      </c>
      <c r="E20" s="164" t="s">
        <v>673</v>
      </c>
      <c r="F20" s="296" t="str">
        <f>VLOOKUP($E20,'BDEW-Standard'!$B$3:$M$158,F$9,0)</f>
        <v>KO3</v>
      </c>
      <c r="H20" s="273">
        <f>ROUND(VLOOKUP($E20,'BDEW-Standard'!$B$3:$M$158,H$9,0),7)</f>
        <v>2.7172288</v>
      </c>
      <c r="I20" s="273">
        <f>ROUND(VLOOKUP($E20,'BDEW-Standard'!$B$3:$M$158,I$9,0),7)</f>
        <v>-35.141256300000002</v>
      </c>
      <c r="J20" s="273">
        <f>ROUND(VLOOKUP($E20,'BDEW-Standard'!$B$3:$M$158,J$9,0),7)</f>
        <v>7.1303394999999998</v>
      </c>
      <c r="K20" s="273">
        <f>ROUND(VLOOKUP($E20,'BDEW-Standard'!$B$3:$M$158,K$9,0),7)</f>
        <v>0.14184720000000001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1.0630299199876638</v>
      </c>
      <c r="R20" s="274">
        <f>ROUND(VLOOKUP(MID($E20,4,3),'Wochentag F(WT)'!$B$7:$J$22,R$9,0),4)</f>
        <v>1.0354000000000001</v>
      </c>
      <c r="S20" s="274">
        <f>ROUND(VLOOKUP(MID($E20,4,3),'Wochentag F(WT)'!$B$7:$J$22,S$9,0),4)</f>
        <v>1.0523</v>
      </c>
      <c r="T20" s="274">
        <f>ROUND(VLOOKUP(MID($E20,4,3),'Wochentag F(WT)'!$B$7:$J$22,T$9,0),4)</f>
        <v>1.0448999999999999</v>
      </c>
      <c r="U20" s="274">
        <f>ROUND(VLOOKUP(MID($E20,4,3),'Wochentag F(WT)'!$B$7:$J$22,U$9,0),4)</f>
        <v>1.0494000000000001</v>
      </c>
      <c r="V20" s="274">
        <f>ROUND(VLOOKUP(MID($E20,4,3),'Wochentag F(WT)'!$B$7:$J$22,V$9,0),4)</f>
        <v>0.98850000000000005</v>
      </c>
      <c r="W20" s="274">
        <f>ROUND(VLOOKUP(MID($E20,4,3),'Wochentag F(WT)'!$B$7:$J$22,W$9,0),4)</f>
        <v>0.88600000000000001</v>
      </c>
      <c r="X20" s="275">
        <f t="shared" si="2"/>
        <v>0.94349999999999934</v>
      </c>
      <c r="Y20" s="292"/>
      <c r="Z20" s="210"/>
    </row>
    <row r="21" spans="2:26" s="142" customFormat="1">
      <c r="B21" s="143">
        <v>10</v>
      </c>
      <c r="C21" s="144" t="str">
        <f t="shared" si="0"/>
        <v>Brilon</v>
      </c>
      <c r="D21" s="62" t="s">
        <v>247</v>
      </c>
      <c r="E21" s="164" t="s">
        <v>674</v>
      </c>
      <c r="F21" s="296" t="str">
        <f>VLOOKUP($E21,'BDEW-Standard'!$B$3:$M$158,F$9,0)</f>
        <v>MK3</v>
      </c>
      <c r="H21" s="273">
        <f>ROUND(VLOOKUP($E21,'BDEW-Standard'!$B$3:$M$158,H$9,0),7)</f>
        <v>2.7882424000000001</v>
      </c>
      <c r="I21" s="273">
        <f>ROUND(VLOOKUP($E21,'BDEW-Standard'!$B$3:$M$158,I$9,0),7)</f>
        <v>-34.880612999999997</v>
      </c>
      <c r="J21" s="273">
        <f>ROUND(VLOOKUP($E21,'BDEW-Standard'!$B$3:$M$158,J$9,0),7)</f>
        <v>6.5951899000000003</v>
      </c>
      <c r="K21" s="273">
        <f>ROUND(VLOOKUP($E21,'BDEW-Standard'!$B$3:$M$158,K$9,0),7)</f>
        <v>5.4032900000000002E-2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1.0622306107520199</v>
      </c>
      <c r="R21" s="274">
        <f>ROUND(VLOOKUP(MID($E21,4,3),'Wochentag F(WT)'!$B$7:$J$22,R$9,0),4)</f>
        <v>1.0699000000000001</v>
      </c>
      <c r="S21" s="274">
        <f>ROUND(VLOOKUP(MID($E21,4,3),'Wochentag F(WT)'!$B$7:$J$22,S$9,0),4)</f>
        <v>1.0365</v>
      </c>
      <c r="T21" s="274">
        <f>ROUND(VLOOKUP(MID($E21,4,3),'Wochentag F(WT)'!$B$7:$J$22,T$9,0),4)</f>
        <v>0.99329999999999996</v>
      </c>
      <c r="U21" s="274">
        <f>ROUND(VLOOKUP(MID($E21,4,3),'Wochentag F(WT)'!$B$7:$J$22,U$9,0),4)</f>
        <v>0.99480000000000002</v>
      </c>
      <c r="V21" s="274">
        <f>ROUND(VLOOKUP(MID($E21,4,3),'Wochentag F(WT)'!$B$7:$J$22,V$9,0),4)</f>
        <v>1.0659000000000001</v>
      </c>
      <c r="W21" s="274">
        <f>ROUND(VLOOKUP(MID($E21,4,3),'Wochentag F(WT)'!$B$7:$J$22,W$9,0),4)</f>
        <v>0.93620000000000003</v>
      </c>
      <c r="X21" s="275">
        <f t="shared" si="2"/>
        <v>0.90339999999999954</v>
      </c>
      <c r="Y21" s="292"/>
      <c r="Z21" s="210"/>
    </row>
    <row r="22" spans="2:26" s="142" customFormat="1">
      <c r="B22" s="143">
        <v>11</v>
      </c>
      <c r="C22" s="144" t="str">
        <f t="shared" si="0"/>
        <v>Brilon</v>
      </c>
      <c r="D22" s="62" t="s">
        <v>247</v>
      </c>
      <c r="E22" s="164" t="s">
        <v>675</v>
      </c>
      <c r="F22" s="296" t="str">
        <f>VLOOKUP($E22,'BDEW-Standard'!$B$3:$M$158,F$9,0)</f>
        <v>PD2</v>
      </c>
      <c r="H22" s="273">
        <f>ROUND(VLOOKUP($E22,'BDEW-Standard'!$B$3:$M$158,H$9,0),7)</f>
        <v>2.5784172999999999</v>
      </c>
      <c r="I22" s="273">
        <f>ROUND(VLOOKUP($E22,'BDEW-Standard'!$B$3:$M$158,I$9,0),7)</f>
        <v>-34.732126100000002</v>
      </c>
      <c r="J22" s="273">
        <f>ROUND(VLOOKUP($E22,'BDEW-Standard'!$B$3:$M$158,J$9,0),7)</f>
        <v>6.4805035000000002</v>
      </c>
      <c r="K22" s="273">
        <f>ROUND(VLOOKUP($E22,'BDEW-Standard'!$B$3:$M$158,K$9,0),7)</f>
        <v>0.14077290000000001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1.0955534247670413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Brilon</v>
      </c>
      <c r="D23" s="62" t="s">
        <v>247</v>
      </c>
      <c r="E23" s="164" t="s">
        <v>676</v>
      </c>
      <c r="F23" s="296" t="str">
        <f>VLOOKUP($E23,'BDEW-Standard'!$B$3:$M$158,F$9,0)</f>
        <v>WA3</v>
      </c>
      <c r="H23" s="273">
        <f>ROUND(VLOOKUP($E23,'BDEW-Standard'!$B$3:$M$158,H$9,0),7)</f>
        <v>0.76572899999999999</v>
      </c>
      <c r="I23" s="273">
        <f>ROUND(VLOOKUP($E23,'BDEW-Standard'!$B$3:$M$158,I$9,0),7)</f>
        <v>-36.023791199999998</v>
      </c>
      <c r="J23" s="273">
        <f>ROUND(VLOOKUP($E23,'BDEW-Standard'!$B$3:$M$158,J$9,0),7)</f>
        <v>4.8662747</v>
      </c>
      <c r="K23" s="273">
        <f>ROUND(VLOOKUP($E23,'BDEW-Standard'!$B$3:$M$158,K$9,0),7)</f>
        <v>0.80494250000000001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1.0804258319686442</v>
      </c>
      <c r="R23" s="274">
        <f>ROUND(VLOOKUP(MID($E23,4,3),'Wochentag F(WT)'!$B$7:$J$22,R$9,0),4)</f>
        <v>1.2457</v>
      </c>
      <c r="S23" s="274">
        <f>ROUND(VLOOKUP(MID($E23,4,3),'Wochentag F(WT)'!$B$7:$J$22,S$9,0),4)</f>
        <v>1.2615000000000001</v>
      </c>
      <c r="T23" s="274">
        <f>ROUND(VLOOKUP(MID($E23,4,3),'Wochentag F(WT)'!$B$7:$J$22,T$9,0),4)</f>
        <v>1.2706999999999999</v>
      </c>
      <c r="U23" s="274">
        <f>ROUND(VLOOKUP(MID($E23,4,3),'Wochentag F(WT)'!$B$7:$J$22,U$9,0),4)</f>
        <v>1.2430000000000001</v>
      </c>
      <c r="V23" s="274">
        <f>ROUND(VLOOKUP(MID($E23,4,3),'Wochentag F(WT)'!$B$7:$J$22,V$9,0),4)</f>
        <v>1.1275999999999999</v>
      </c>
      <c r="W23" s="274">
        <f>ROUND(VLOOKUP(MID($E23,4,3),'Wochentag F(WT)'!$B$7:$J$22,W$9,0),4)</f>
        <v>0.38769999999999999</v>
      </c>
      <c r="X23" s="275">
        <f t="shared" si="2"/>
        <v>0.46379999999999999</v>
      </c>
      <c r="Y23" s="292"/>
      <c r="Z23" s="210"/>
    </row>
    <row r="24" spans="2:26" s="142" customFormat="1">
      <c r="B24" s="143">
        <v>13</v>
      </c>
      <c r="C24" s="144" t="str">
        <f t="shared" si="0"/>
        <v>Brilon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Brilon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Brilon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Brilon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Brilon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Brilon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Brilon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Brilon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Brilon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Brilon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Brilon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Brilon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Brilon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Brilon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Brilon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Brilon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Brilon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Brilon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ustomSheetViews>
    <customSheetView guid="{08E39D05-ED1C-47BF-AE29-80E28250CF8A}" scale="80" showGridLines="0" fitToPage="1" hiddenRows="1" hiddenColumns="1" topLeftCell="A5">
      <selection activeCell="E26" sqref="E26"/>
      <pageMargins left="0.25" right="0.25" top="0.75" bottom="0.75" header="0.3" footer="0.3"/>
      <pageSetup paperSize="9" scale="49" orientation="landscape" r:id="rId1"/>
    </customSheetView>
  </customSheetViews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2"/>
  <ignoredErrors>
    <ignoredError sqref="L11" formula="1"/>
    <ignoredError sqref="C13:C33 C34:C41 Q12:X23 F12:P23" unlocked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S11" sqref="S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Brilon Energie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Brilon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9870115300004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customSheetViews>
    <customSheetView guid="{08E39D05-ED1C-47BF-AE29-80E28250CF8A}" scale="80" showGridLines="0" fitToPage="1" hiddenRows="1" hiddenColumns="1">
      <selection activeCell="U9" sqref="U9"/>
      <pageMargins left="0.25" right="0.25" top="0.75" bottom="0.75" header="0.3" footer="0.3"/>
      <pageSetup paperSize="9" scale="63" orientation="landscape" r:id="rId1"/>
      <headerFooter alignWithMargins="0"/>
    </customSheetView>
  </customSheetViews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customSheetViews>
    <customSheetView guid="{08E39D05-ED1C-47BF-AE29-80E28250CF8A}" scale="80" showGridLines="0" showAutoFilter="1" state="hidden" topLeftCell="A143">
      <selection activeCell="M158" sqref="A1:M158"/>
      <pageMargins left="0.7" right="0.7" top="0.78740157499999996" bottom="0.78740157499999996" header="0.3" footer="0.3"/>
      <pageSetup paperSize="9" orientation="portrait" r:id="rId1"/>
      <autoFilter ref="A2:M158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customSheetViews>
    <customSheetView guid="{08E39D05-ED1C-47BF-AE29-80E28250CF8A}" scale="80" showPageBreaks="1" showGridLines="0" fitToPage="1" printArea="1" state="hidden" view="pageBreakPreview">
      <selection sqref="A1:P22"/>
      <pageMargins left="0.78740157499999996" right="0.78740157499999996" top="0.984251969" bottom="0.984251969" header="0.4921259845" footer="0.4921259845"/>
      <pageSetup paperSize="9" scale="71" orientation="landscape" r:id="rId1"/>
      <headerFooter alignWithMargins="0"/>
    </customSheetView>
  </customSheetViews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Elsholz, Katrin</cp:lastModifiedBy>
  <cp:lastPrinted>2016-07-28T12:38:09Z</cp:lastPrinted>
  <dcterms:created xsi:type="dcterms:W3CDTF">2015-01-15T05:25:41Z</dcterms:created>
  <dcterms:modified xsi:type="dcterms:W3CDTF">2022-11-14T12:08:46Z</dcterms:modified>
</cp:coreProperties>
</file>